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https://d.docs.live.net/2ace569c21722073/Klima-Paket/"/>
    </mc:Choice>
  </mc:AlternateContent>
  <xr:revisionPtr revIDLastSave="7" documentId="13_ncr:1_{98726AE9-8DAD-1E41-91DE-621D8D115F07}" xr6:coauthVersionLast="47" xr6:coauthVersionMax="47" xr10:uidLastSave="{578047C1-524D-F14C-868E-9F1105F52D10}"/>
  <bookViews>
    <workbookView xWindow="180" yWindow="760" windowWidth="24660" windowHeight="17100" xr2:uid="{AA57CC8D-8E79-8042-9589-D8A5B603544B}"/>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F10" i="1" s="1"/>
  <c r="F17" i="1" l="1"/>
  <c r="C12" i="1"/>
  <c r="F14" i="1" s="1"/>
  <c r="F21" i="1" s="1"/>
  <c r="F19" i="1"/>
  <c r="F20" i="1"/>
  <c r="F22" i="1"/>
  <c r="F23" i="1"/>
  <c r="F24" i="1"/>
  <c r="F25" i="1"/>
  <c r="F16" i="1"/>
  <c r="C14" i="1"/>
  <c r="C13" i="1"/>
  <c r="F18" i="1" l="1"/>
</calcChain>
</file>

<file path=xl/sharedStrings.xml><?xml version="1.0" encoding="utf-8"?>
<sst xmlns="http://schemas.openxmlformats.org/spreadsheetml/2006/main" count="54" uniqueCount="32">
  <si>
    <t>Brennstoff</t>
  </si>
  <si>
    <t>CO2-Emission</t>
  </si>
  <si>
    <t>Einheit</t>
  </si>
  <si>
    <t>Gas</t>
  </si>
  <si>
    <t>Öl</t>
  </si>
  <si>
    <t>kg / kWh</t>
  </si>
  <si>
    <t>Jahr</t>
  </si>
  <si>
    <t>Preis je 1.000 kg</t>
  </si>
  <si>
    <t>Euro</t>
  </si>
  <si>
    <t>Gesamtkosten nach Jahren</t>
  </si>
  <si>
    <t>Verbrauch gesamt Jahr</t>
  </si>
  <si>
    <t>kWh</t>
  </si>
  <si>
    <t>m2</t>
  </si>
  <si>
    <t>Quadratmeter Objekt / Haus</t>
  </si>
  <si>
    <t>Verbrauch je m2</t>
  </si>
  <si>
    <t>CO2 bei…</t>
  </si>
  <si>
    <t>kg</t>
  </si>
  <si>
    <t>berechnen für Jahr</t>
  </si>
  <si>
    <t>Umlage Jahresbetrag</t>
  </si>
  <si>
    <t>Anteil Mieter</t>
  </si>
  <si>
    <t>unter 12 kg</t>
  </si>
  <si>
    <t>12 bis 17 kg</t>
  </si>
  <si>
    <t>17 bis 22 kg</t>
  </si>
  <si>
    <t>22 bis 27 kg</t>
  </si>
  <si>
    <t>27 bis 32 kg</t>
  </si>
  <si>
    <t>32 bis 37 kg</t>
  </si>
  <si>
    <t>37 bis 42 kg</t>
  </si>
  <si>
    <t>42 bis 47 kg</t>
  </si>
  <si>
    <t>47 bis 52 kg</t>
  </si>
  <si>
    <t>ab 52 kg</t>
  </si>
  <si>
    <t>Umlage an Mieter</t>
  </si>
  <si>
    <t>Die unten stehenden Berechnungen und Angaben stellen keine steuerliche oder juristische Beratung dar und sind nur für indikative Zwecke geeignet.
Weiße Felder ergeben sich durch die Rechenformeln, hinterlegte Felder sind für eigene Angaben geeignet.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</si>
</sst>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 x14ac:knownFonts="1">
    <font>
      <sz val="12"/>
      <color theme="1"/>
      <name val="Calibri"/>
      <family val="2"/>
      <scheme val="minor"/>
    </font>
    <font>
      <sz val="12"/>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EE00"/>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0" fillId="2" borderId="0" xfId="0" applyFill="1"/>
    <xf numFmtId="0" fontId="0" fillId="3" borderId="0" xfId="0" applyFill="1"/>
    <xf numFmtId="164" fontId="0" fillId="3" borderId="0" xfId="1" applyNumberFormat="1" applyFont="1" applyFill="1"/>
    <xf numFmtId="164" fontId="0" fillId="0" borderId="0" xfId="0" applyNumberFormat="1"/>
    <xf numFmtId="2" fontId="0" fillId="0" borderId="0" xfId="0" applyNumberFormat="1"/>
    <xf numFmtId="9" fontId="0" fillId="0" borderId="0" xfId="0" applyNumberFormat="1"/>
    <xf numFmtId="2" fontId="0" fillId="0" borderId="0" xfId="0" applyNumberFormat="1" applyAlignment="1">
      <alignment horizontal="center"/>
    </xf>
    <xf numFmtId="0" fontId="0" fillId="4" borderId="0" xfId="0" applyFill="1"/>
    <xf numFmtId="0" fontId="2" fillId="4" borderId="0" xfId="0" applyFont="1" applyFill="1"/>
    <xf numFmtId="0" fontId="0" fillId="4" borderId="1" xfId="0" applyFill="1" applyBorder="1"/>
    <xf numFmtId="0" fontId="0" fillId="4" borderId="2" xfId="0" applyFill="1" applyBorder="1"/>
    <xf numFmtId="0" fontId="0" fillId="4" borderId="3" xfId="0" applyFill="1" applyBorder="1"/>
    <xf numFmtId="0" fontId="2" fillId="4" borderId="0" xfId="0" applyFont="1" applyFill="1" applyAlignment="1">
      <alignment horizontal="center"/>
    </xf>
    <xf numFmtId="0" fontId="0" fillId="4" borderId="2" xfId="0" applyFill="1" applyBorder="1" applyAlignment="1">
      <alignment horizontal="left" vertical="top" wrapText="1"/>
    </xf>
  </cellXfs>
  <cellStyles count="2">
    <cellStyle name="Komma" xfId="1" builtinId="3"/>
    <cellStyle name="Standard" xfId="0" builtinId="0"/>
  </cellStyles>
  <dxfs count="0"/>
  <tableStyles count="0" defaultTableStyle="TableStyleMedium2" defaultPivotStyle="PivotStyleLight16"/>
  <colors>
    <mruColors>
      <color rgb="FFFFE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xdr:colOff>
      <xdr:row>0</xdr:row>
      <xdr:rowOff>15876</xdr:rowOff>
    </xdr:from>
    <xdr:to>
      <xdr:col>1</xdr:col>
      <xdr:colOff>817563</xdr:colOff>
      <xdr:row>1</xdr:row>
      <xdr:rowOff>6038</xdr:rowOff>
    </xdr:to>
    <xdr:pic>
      <xdr:nvPicPr>
        <xdr:cNvPr id="2" name="Grafik 1">
          <a:extLst>
            <a:ext uri="{FF2B5EF4-FFF2-40B4-BE49-F238E27FC236}">
              <a16:creationId xmlns:a16="http://schemas.microsoft.com/office/drawing/2014/main" id="{952EB9D3-E5BA-F596-88A7-3202B2088915}"/>
            </a:ext>
          </a:extLst>
        </xdr:cNvPr>
        <xdr:cNvPicPr>
          <a:picLocks noChangeAspect="1"/>
        </xdr:cNvPicPr>
      </xdr:nvPicPr>
      <xdr:blipFill>
        <a:blip xmlns:r="http://schemas.openxmlformats.org/officeDocument/2006/relationships" r:embed="rId1"/>
        <a:stretch>
          <a:fillRect/>
        </a:stretch>
      </xdr:blipFill>
      <xdr:spPr>
        <a:xfrm>
          <a:off x="15875" y="15876"/>
          <a:ext cx="1166813" cy="118078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311D8-D09E-6A41-A279-70EAB643C86F}">
  <dimension ref="A1:H27"/>
  <sheetViews>
    <sheetView tabSelected="1" zoomScale="160" zoomScaleNormal="160" workbookViewId="0">
      <selection activeCell="F10" sqref="F10"/>
    </sheetView>
  </sheetViews>
  <sheetFormatPr baseColWidth="10" defaultRowHeight="16" x14ac:dyDescent="0.2"/>
  <cols>
    <col min="1" max="1" width="4.83203125" style="1" customWidth="1"/>
    <col min="3" max="3" width="14.6640625" bestFit="1" customWidth="1"/>
    <col min="5" max="5" width="3.83203125" style="1" customWidth="1"/>
    <col min="6" max="6" width="11" customWidth="1"/>
    <col min="8" max="8" width="3.6640625" style="1" customWidth="1"/>
  </cols>
  <sheetData>
    <row r="1" spans="1:8" ht="94" customHeight="1" thickBot="1" x14ac:dyDescent="0.25">
      <c r="A1" s="10"/>
      <c r="B1" s="11"/>
      <c r="C1" s="14" t="s">
        <v>31</v>
      </c>
      <c r="D1" s="14"/>
      <c r="E1" s="14"/>
      <c r="F1" s="14"/>
      <c r="G1" s="14"/>
      <c r="H1" s="12"/>
    </row>
    <row r="2" spans="1:8" x14ac:dyDescent="0.2">
      <c r="A2" s="8"/>
      <c r="B2" s="9" t="s">
        <v>0</v>
      </c>
      <c r="C2" s="9" t="s">
        <v>1</v>
      </c>
      <c r="D2" s="9" t="s">
        <v>2</v>
      </c>
      <c r="E2" s="8"/>
      <c r="F2" s="13" t="s">
        <v>10</v>
      </c>
      <c r="G2" s="13"/>
      <c r="H2" s="8"/>
    </row>
    <row r="3" spans="1:8" x14ac:dyDescent="0.2">
      <c r="A3" s="8"/>
      <c r="B3" t="s">
        <v>3</v>
      </c>
      <c r="C3">
        <v>0.22</v>
      </c>
      <c r="D3" s="8" t="s">
        <v>5</v>
      </c>
      <c r="E3" s="8"/>
      <c r="F3" s="3">
        <v>43132</v>
      </c>
      <c r="G3" s="8" t="s">
        <v>11</v>
      </c>
      <c r="H3" s="8"/>
    </row>
    <row r="4" spans="1:8" x14ac:dyDescent="0.2">
      <c r="A4" s="8"/>
      <c r="B4" t="s">
        <v>4</v>
      </c>
      <c r="C4">
        <v>0.28000000000000003</v>
      </c>
      <c r="D4" s="8" t="s">
        <v>5</v>
      </c>
      <c r="E4" s="8"/>
      <c r="F4" s="8" t="s">
        <v>13</v>
      </c>
      <c r="G4" s="8"/>
      <c r="H4" s="8"/>
    </row>
    <row r="5" spans="1:8" x14ac:dyDescent="0.2">
      <c r="A5" s="8"/>
      <c r="B5" s="9" t="s">
        <v>6</v>
      </c>
      <c r="C5" s="9" t="s">
        <v>7</v>
      </c>
      <c r="D5" s="9" t="s">
        <v>2</v>
      </c>
      <c r="E5" s="8"/>
      <c r="F5" s="2">
        <v>296</v>
      </c>
      <c r="G5" s="9" t="s">
        <v>12</v>
      </c>
      <c r="H5" s="8"/>
    </row>
    <row r="6" spans="1:8" x14ac:dyDescent="0.2">
      <c r="A6" s="8"/>
      <c r="B6">
        <v>2021</v>
      </c>
      <c r="C6">
        <v>25</v>
      </c>
      <c r="D6" s="8" t="s">
        <v>8</v>
      </c>
      <c r="E6" s="8"/>
      <c r="F6" s="9" t="s">
        <v>14</v>
      </c>
      <c r="G6" s="8"/>
      <c r="H6" s="8"/>
    </row>
    <row r="7" spans="1:8" x14ac:dyDescent="0.2">
      <c r="A7" s="8"/>
      <c r="B7">
        <v>2022</v>
      </c>
      <c r="C7">
        <v>30</v>
      </c>
      <c r="D7" s="8" t="s">
        <v>8</v>
      </c>
      <c r="E7" s="8"/>
      <c r="F7" s="4">
        <f>F3/F5</f>
        <v>145.71621621621622</v>
      </c>
      <c r="G7" s="8" t="s">
        <v>11</v>
      </c>
      <c r="H7" s="8"/>
    </row>
    <row r="8" spans="1:8" x14ac:dyDescent="0.2">
      <c r="A8" s="8"/>
      <c r="B8">
        <v>2023</v>
      </c>
      <c r="C8">
        <v>35</v>
      </c>
      <c r="D8" s="8" t="s">
        <v>8</v>
      </c>
      <c r="E8" s="8"/>
      <c r="F8" s="9" t="s">
        <v>15</v>
      </c>
      <c r="G8" s="8"/>
      <c r="H8" s="8"/>
    </row>
    <row r="9" spans="1:8" x14ac:dyDescent="0.2">
      <c r="A9" s="8"/>
      <c r="B9">
        <v>2024</v>
      </c>
      <c r="C9">
        <v>45</v>
      </c>
      <c r="D9" s="8" t="s">
        <v>8</v>
      </c>
      <c r="E9" s="8"/>
      <c r="F9" s="2" t="s">
        <v>3</v>
      </c>
      <c r="G9" s="8"/>
      <c r="H9" s="8"/>
    </row>
    <row r="10" spans="1:8" x14ac:dyDescent="0.2">
      <c r="A10" s="8"/>
      <c r="B10">
        <v>2025</v>
      </c>
      <c r="C10">
        <v>55</v>
      </c>
      <c r="D10" s="8" t="s">
        <v>8</v>
      </c>
      <c r="E10" s="8"/>
      <c r="F10" s="5">
        <f>IF(F9="Gas",F7*C3,C4*F7)</f>
        <v>32.057567567567567</v>
      </c>
      <c r="G10" s="8" t="s">
        <v>16</v>
      </c>
      <c r="H10" s="8"/>
    </row>
    <row r="11" spans="1:8" x14ac:dyDescent="0.2">
      <c r="A11" s="8"/>
      <c r="B11" s="9" t="s">
        <v>9</v>
      </c>
      <c r="C11" s="8"/>
      <c r="D11" s="8"/>
      <c r="E11" s="8"/>
      <c r="F11" s="9" t="s">
        <v>17</v>
      </c>
      <c r="G11" s="8"/>
      <c r="H11" s="8"/>
    </row>
    <row r="12" spans="1:8" x14ac:dyDescent="0.2">
      <c r="A12" s="8"/>
      <c r="B12">
        <v>2023</v>
      </c>
      <c r="C12" s="5">
        <f>F5*F10*C8/1000</f>
        <v>332.11639999999994</v>
      </c>
      <c r="D12" s="8" t="s">
        <v>8</v>
      </c>
      <c r="E12" s="8"/>
      <c r="F12" s="2">
        <v>2023</v>
      </c>
      <c r="G12" s="8"/>
      <c r="H12" s="8"/>
    </row>
    <row r="13" spans="1:8" x14ac:dyDescent="0.2">
      <c r="A13" s="8"/>
      <c r="B13">
        <v>2024</v>
      </c>
      <c r="C13" s="5">
        <f>F5*F10*C9/1000</f>
        <v>427.00679999999994</v>
      </c>
      <c r="D13" s="8" t="s">
        <v>8</v>
      </c>
      <c r="E13" s="8"/>
      <c r="F13" s="9" t="s">
        <v>18</v>
      </c>
      <c r="G13" s="8"/>
      <c r="H13" s="8"/>
    </row>
    <row r="14" spans="1:8" x14ac:dyDescent="0.2">
      <c r="A14" s="8"/>
      <c r="B14">
        <v>2025</v>
      </c>
      <c r="C14" s="5">
        <f>F5*F10*C10/1000</f>
        <v>521.8972</v>
      </c>
      <c r="D14" s="8" t="s">
        <v>8</v>
      </c>
      <c r="E14" s="8"/>
      <c r="F14" s="5">
        <f>IF(F12=2025,C14,IF(F12=2024,C13,IF(F12=2023,C12,"Fehler")))</f>
        <v>332.11639999999994</v>
      </c>
      <c r="G14" s="8" t="s">
        <v>8</v>
      </c>
      <c r="H14" s="8"/>
    </row>
    <row r="15" spans="1:8" x14ac:dyDescent="0.2">
      <c r="A15" s="8"/>
      <c r="B15" s="8"/>
      <c r="C15" s="9" t="s">
        <v>19</v>
      </c>
      <c r="D15" s="8"/>
      <c r="E15" s="8"/>
      <c r="F15" s="8" t="s">
        <v>30</v>
      </c>
      <c r="G15" s="8"/>
      <c r="H15" s="8"/>
    </row>
    <row r="16" spans="1:8" x14ac:dyDescent="0.2">
      <c r="A16" s="8"/>
      <c r="B16" t="s">
        <v>20</v>
      </c>
      <c r="C16" s="6">
        <v>1</v>
      </c>
      <c r="D16" s="8"/>
      <c r="E16" s="8"/>
      <c r="F16" s="7" t="str">
        <f>IF(F10&lt;12,C16*F14,"-")</f>
        <v>-</v>
      </c>
      <c r="G16" s="8" t="s">
        <v>8</v>
      </c>
      <c r="H16" s="8"/>
    </row>
    <row r="17" spans="1:8" x14ac:dyDescent="0.2">
      <c r="A17" s="8"/>
      <c r="B17" t="s">
        <v>21</v>
      </c>
      <c r="C17" s="6">
        <v>0.9</v>
      </c>
      <c r="D17" s="8"/>
      <c r="E17" s="8"/>
      <c r="F17" s="7" t="str">
        <f>IF(AND($F$10&lt;17,$F$10&gt;=12),C17*$F$14,"-")</f>
        <v>-</v>
      </c>
      <c r="G17" s="8" t="s">
        <v>8</v>
      </c>
      <c r="H17" s="8"/>
    </row>
    <row r="18" spans="1:8" x14ac:dyDescent="0.2">
      <c r="A18" s="8"/>
      <c r="B18" t="s">
        <v>22</v>
      </c>
      <c r="C18" s="6">
        <v>0.8</v>
      </c>
      <c r="D18" s="8"/>
      <c r="E18" s="8"/>
      <c r="F18" s="7" t="str">
        <f>IF(AND($F$10&lt;22,$F$10&gt;=17),C18*$F$14,"-")</f>
        <v>-</v>
      </c>
      <c r="G18" s="8" t="s">
        <v>8</v>
      </c>
      <c r="H18" s="8"/>
    </row>
    <row r="19" spans="1:8" x14ac:dyDescent="0.2">
      <c r="A19" s="8"/>
      <c r="B19" t="s">
        <v>23</v>
      </c>
      <c r="C19" s="6">
        <v>0.7</v>
      </c>
      <c r="D19" s="8"/>
      <c r="E19" s="8"/>
      <c r="F19" s="7" t="str">
        <f>IF(AND($F$10&lt;27,$F$10&gt;=22),C19*$F$14,"-")</f>
        <v>-</v>
      </c>
      <c r="G19" s="8" t="s">
        <v>8</v>
      </c>
      <c r="H19" s="8"/>
    </row>
    <row r="20" spans="1:8" x14ac:dyDescent="0.2">
      <c r="A20" s="8"/>
      <c r="B20" t="s">
        <v>24</v>
      </c>
      <c r="C20" s="6">
        <v>0.6</v>
      </c>
      <c r="D20" s="8"/>
      <c r="E20" s="8"/>
      <c r="F20" s="7" t="str">
        <f>IF(AND($F$10&lt;32,$F$10&gt;=27),C20*$F$14,"-")</f>
        <v>-</v>
      </c>
      <c r="G20" s="8" t="s">
        <v>8</v>
      </c>
      <c r="H20" s="8"/>
    </row>
    <row r="21" spans="1:8" x14ac:dyDescent="0.2">
      <c r="A21" s="8"/>
      <c r="B21" t="s">
        <v>25</v>
      </c>
      <c r="C21" s="6">
        <v>0.5</v>
      </c>
      <c r="D21" s="8"/>
      <c r="E21" s="8"/>
      <c r="F21" s="7">
        <f>IF(AND($F$10&lt;37,$F$10&gt;=32),C21*$F$14,"-")</f>
        <v>166.05819999999997</v>
      </c>
      <c r="G21" s="8" t="s">
        <v>8</v>
      </c>
      <c r="H21" s="8"/>
    </row>
    <row r="22" spans="1:8" x14ac:dyDescent="0.2">
      <c r="A22" s="8"/>
      <c r="B22" t="s">
        <v>26</v>
      </c>
      <c r="C22" s="6">
        <v>0.4</v>
      </c>
      <c r="D22" s="8"/>
      <c r="E22" s="8"/>
      <c r="F22" s="7" t="str">
        <f>IF(AND($F$10&lt;42,$F$10&gt;=37),C22*$F$14,"-")</f>
        <v>-</v>
      </c>
      <c r="G22" s="8" t="s">
        <v>8</v>
      </c>
      <c r="H22" s="8"/>
    </row>
    <row r="23" spans="1:8" x14ac:dyDescent="0.2">
      <c r="A23" s="8"/>
      <c r="B23" t="s">
        <v>27</v>
      </c>
      <c r="C23" s="6">
        <v>0.3</v>
      </c>
      <c r="D23" s="8"/>
      <c r="E23" s="8"/>
      <c r="F23" s="7" t="str">
        <f>IF(AND($F$10&lt;47,$F$10&gt;=42),C23*$F$14,"-")</f>
        <v>-</v>
      </c>
      <c r="G23" s="8" t="s">
        <v>8</v>
      </c>
      <c r="H23" s="8"/>
    </row>
    <row r="24" spans="1:8" x14ac:dyDescent="0.2">
      <c r="A24" s="8"/>
      <c r="B24" t="s">
        <v>28</v>
      </c>
      <c r="C24" s="6">
        <v>0.2</v>
      </c>
      <c r="D24" s="8"/>
      <c r="E24" s="8"/>
      <c r="F24" s="7" t="str">
        <f>IF(AND($F$10&lt;52,$F$10&gt;=47),C24*$F$14,"-")</f>
        <v>-</v>
      </c>
      <c r="G24" s="8" t="s">
        <v>8</v>
      </c>
      <c r="H24" s="8"/>
    </row>
    <row r="25" spans="1:8" x14ac:dyDescent="0.2">
      <c r="A25" s="8"/>
      <c r="B25" t="s">
        <v>29</v>
      </c>
      <c r="C25" s="6">
        <v>0.1</v>
      </c>
      <c r="D25" s="8"/>
      <c r="E25" s="8"/>
      <c r="F25" s="7" t="str">
        <f>IF($F$10&gt;=52,C25*$F$14,"-")</f>
        <v>-</v>
      </c>
      <c r="G25" s="8" t="s">
        <v>8</v>
      </c>
      <c r="H25" s="8"/>
    </row>
    <row r="26" spans="1:8" x14ac:dyDescent="0.2">
      <c r="A26" s="8"/>
      <c r="B26" s="8"/>
      <c r="C26" s="8"/>
      <c r="D26" s="8"/>
      <c r="E26" s="8"/>
      <c r="F26" s="8"/>
      <c r="G26" s="8"/>
      <c r="H26" s="8"/>
    </row>
    <row r="27" spans="1:8" x14ac:dyDescent="0.2">
      <c r="A27" s="8"/>
      <c r="B27" s="8"/>
      <c r="C27" s="8"/>
      <c r="D27" s="8"/>
      <c r="E27" s="8"/>
      <c r="F27" s="8"/>
      <c r="G27" s="8"/>
      <c r="H27" s="8"/>
    </row>
  </sheetData>
  <mergeCells count="2">
    <mergeCell ref="F2:G2"/>
    <mergeCell ref="C1:G1"/>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Marco Wölfle</cp:lastModifiedBy>
  <dcterms:created xsi:type="dcterms:W3CDTF">2023-01-17T21:53:59Z</dcterms:created>
  <dcterms:modified xsi:type="dcterms:W3CDTF">2023-05-16T21:27:34Z</dcterms:modified>
</cp:coreProperties>
</file>